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53673A6-4D0F-4D5A-9F4E-EF9EBE1BB31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3" i="1" l="1"/>
  <c r="H72" i="1"/>
  <c r="D72" i="1"/>
  <c r="H71" i="1"/>
  <c r="D71" i="1"/>
  <c r="H70" i="1"/>
  <c r="D70" i="1"/>
  <c r="C70" i="1"/>
  <c r="H69" i="1"/>
  <c r="D69" i="1"/>
  <c r="C69" i="1"/>
  <c r="H68" i="1"/>
  <c r="C68" i="1"/>
  <c r="D68" i="1" s="1"/>
  <c r="H67" i="1"/>
  <c r="C67" i="1"/>
  <c r="D67" i="1" s="1"/>
  <c r="H66" i="1"/>
  <c r="D66" i="1"/>
  <c r="H65" i="1"/>
  <c r="D65" i="1"/>
  <c r="D64" i="1"/>
  <c r="D63" i="1"/>
  <c r="D62" i="1"/>
  <c r="C61" i="1"/>
  <c r="D61" i="1" s="1"/>
  <c r="C60" i="1"/>
  <c r="D60" i="1" s="1"/>
  <c r="C59" i="1"/>
  <c r="D58" i="1"/>
  <c r="D57" i="1"/>
  <c r="D56" i="1"/>
  <c r="D55" i="1"/>
  <c r="D54" i="1"/>
  <c r="D53" i="1"/>
  <c r="D52" i="1"/>
  <c r="D51" i="1"/>
  <c r="C50" i="1"/>
  <c r="D50" i="1" s="1"/>
  <c r="H49" i="1"/>
  <c r="C49" i="1"/>
  <c r="D49" i="1" s="1"/>
  <c r="D48" i="1"/>
  <c r="H47" i="1"/>
  <c r="C47" i="1"/>
  <c r="D47" i="1" s="1"/>
  <c r="G46" i="1"/>
  <c r="F46" i="1"/>
  <c r="B46" i="1"/>
  <c r="K45" i="1"/>
  <c r="J45" i="1"/>
  <c r="I45" i="1"/>
  <c r="H45" i="1"/>
  <c r="D45" i="1"/>
  <c r="H44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C30" i="1"/>
  <c r="D30" i="1" s="1"/>
  <c r="D29" i="1"/>
  <c r="D28" i="1"/>
  <c r="H27" i="1"/>
  <c r="D27" i="1"/>
  <c r="B26" i="1"/>
  <c r="D26" i="1" s="1"/>
  <c r="C25" i="1"/>
  <c r="C23" i="1" s="1"/>
  <c r="C20" i="1" s="1"/>
  <c r="B25" i="1"/>
  <c r="D24" i="1"/>
  <c r="B24" i="1"/>
  <c r="H23" i="1"/>
  <c r="D22" i="1"/>
  <c r="D21" i="1"/>
  <c r="M20" i="1"/>
  <c r="M17" i="1" s="1"/>
  <c r="M12" i="1" s="1"/>
  <c r="M11" i="1" s="1"/>
  <c r="H20" i="1"/>
  <c r="G20" i="1"/>
  <c r="F20" i="1"/>
  <c r="F17" i="1" s="1"/>
  <c r="H19" i="1"/>
  <c r="B19" i="1"/>
  <c r="D19" i="1" s="1"/>
  <c r="H18" i="1"/>
  <c r="B18" i="1"/>
  <c r="D18" i="1" s="1"/>
  <c r="D16" i="1"/>
  <c r="D15" i="1"/>
  <c r="D14" i="1" s="1"/>
  <c r="C14" i="1"/>
  <c r="B14" i="1"/>
  <c r="L12" i="1"/>
  <c r="E8" i="1"/>
  <c r="H7" i="1"/>
  <c r="C46" i="1" l="1"/>
  <c r="C17" i="1" s="1"/>
  <c r="C13" i="1" s="1"/>
  <c r="D25" i="1"/>
  <c r="G17" i="1"/>
  <c r="H6" i="1" s="1"/>
  <c r="B23" i="1"/>
  <c r="B20" i="1" s="1"/>
  <c r="H46" i="1"/>
  <c r="D59" i="1"/>
  <c r="D46" i="1" s="1"/>
  <c r="D23" i="1"/>
  <c r="D20" i="1" s="1"/>
  <c r="B17" i="1"/>
  <c r="H17" i="1" l="1"/>
  <c r="D17" i="1"/>
  <c r="D13" i="1" s="1"/>
  <c r="B13" i="1"/>
</calcChain>
</file>

<file path=xl/sharedStrings.xml><?xml version="1.0" encoding="utf-8"?>
<sst xmlns="http://schemas.openxmlformats.org/spreadsheetml/2006/main" count="88" uniqueCount="79">
  <si>
    <t>Інформація по використанню бюджетних та спеціальних коштів по Давидковецькому ЗДО "Теремок" станом на 01.05.2026 р.</t>
  </si>
  <si>
    <t>Бюджет КПК 0611010</t>
  </si>
  <si>
    <t>Кошти спеціального фонду</t>
  </si>
  <si>
    <t>Бюджет розвитку</t>
  </si>
  <si>
    <t>інші надходження</t>
  </si>
  <si>
    <t>Затверджено кошторисом</t>
  </si>
  <si>
    <t>Касові видатки</t>
  </si>
  <si>
    <t>Залишок коштів</t>
  </si>
  <si>
    <t>Надійшло</t>
  </si>
  <si>
    <t>Благодійна допомога</t>
  </si>
  <si>
    <t>грошові</t>
  </si>
  <si>
    <t>негрошові</t>
  </si>
  <si>
    <t>Залишок благодійних внесків</t>
  </si>
  <si>
    <t>Залишок ДОП+оренда+метал</t>
  </si>
  <si>
    <t>Залишок БП</t>
  </si>
  <si>
    <t>Надійшло БП</t>
  </si>
  <si>
    <t>Надійшло ДОП</t>
  </si>
  <si>
    <t>Надійшло за погодин. оренду</t>
  </si>
  <si>
    <t>Надійшло благодійних внесків</t>
  </si>
  <si>
    <t>Всього:</t>
  </si>
  <si>
    <t>Разом  КПК 0611200</t>
  </si>
  <si>
    <t>2111 "Заробітна плата"</t>
  </si>
  <si>
    <t>2120"Нарахування на заробітну плату</t>
  </si>
  <si>
    <t>Разом КПК 0611021</t>
  </si>
  <si>
    <t>2210"Предмети,матеріали,облад.та ін." 28360,00 грн</t>
  </si>
  <si>
    <t>паливо до генератора (додаткові кошти)</t>
  </si>
  <si>
    <t>мастило</t>
  </si>
  <si>
    <t>500,00 грн.на дитину: 28000,00 грн.</t>
  </si>
  <si>
    <t xml:space="preserve">пральний порошок </t>
  </si>
  <si>
    <t xml:space="preserve">Мило </t>
  </si>
  <si>
    <t xml:space="preserve">Засіб для ручного миття посуду
</t>
  </si>
  <si>
    <t>Порошок для чищення</t>
  </si>
  <si>
    <t xml:space="preserve">Гель для чищення сантехніки 
</t>
  </si>
  <si>
    <t xml:space="preserve">Бланідас 300 </t>
  </si>
  <si>
    <t xml:space="preserve">Серветки Столові
</t>
  </si>
  <si>
    <t xml:space="preserve">Папір туалетний </t>
  </si>
  <si>
    <t>Пакети для сміття</t>
  </si>
  <si>
    <t>Губки для посуду</t>
  </si>
  <si>
    <t>серветки для прибирання</t>
  </si>
  <si>
    <t>віники</t>
  </si>
  <si>
    <t xml:space="preserve">рукавиці </t>
  </si>
  <si>
    <t>Папір офісний</t>
  </si>
  <si>
    <t>Фарба</t>
  </si>
  <si>
    <t>Розчинник</t>
  </si>
  <si>
    <t>Пісок</t>
  </si>
  <si>
    <t>Посуд</t>
  </si>
  <si>
    <t>Електротовари</t>
  </si>
  <si>
    <t>сантехніка:</t>
  </si>
  <si>
    <t>2220"Медикаменти та перев.матер".</t>
  </si>
  <si>
    <t>2230 "Продукти харчування"</t>
  </si>
  <si>
    <t>2240 "Оплата послуг крім комунальн." 100700,00 грн.</t>
  </si>
  <si>
    <t>Інтернет</t>
  </si>
  <si>
    <t>послуги з обслуговування та надання пакетів оновлень програмного забезпечення "КУРС: Дошкілля" (додаткові кошти)</t>
  </si>
  <si>
    <t>дератизація</t>
  </si>
  <si>
    <t xml:space="preserve">абонплата по тривожній кнопці </t>
  </si>
  <si>
    <t>заправка вогнегасників</t>
  </si>
  <si>
    <t>перевірка пожежних рукавів</t>
  </si>
  <si>
    <t>виміри опору ізоляції, заземлення</t>
  </si>
  <si>
    <t>перевірка діелектричних рукавиць, галош, бот</t>
  </si>
  <si>
    <t>повірка лічильників</t>
  </si>
  <si>
    <t>повірка ваг, гир</t>
  </si>
  <si>
    <t>обслуговування котельні</t>
  </si>
  <si>
    <t>поточний ремонт, технічне обслуговування обладнання</t>
  </si>
  <si>
    <t>викачка нечистот</t>
  </si>
  <si>
    <t>обслуговвання автоматичної пожежної сигналізації</t>
  </si>
  <si>
    <t>цілодобове спостереження за станомт пожежної сигналізації</t>
  </si>
  <si>
    <t>послуги відповідно до санітарного регламенту
 (мікробіологічні дослідження води, піску)</t>
  </si>
  <si>
    <t>заправка катриджів, пот.рем.комп.техніки</t>
  </si>
  <si>
    <t>медичний огляд працівників</t>
  </si>
  <si>
    <t>2250 "Видатки на відрядження"</t>
  </si>
  <si>
    <t>2271 "Оплата теплопостачання"</t>
  </si>
  <si>
    <t>2272 "Оплата водопостачання та водов"</t>
  </si>
  <si>
    <t>2273 "Оплата електроенергії"</t>
  </si>
  <si>
    <t>2275 "Оплата ін. комун. Послуг"</t>
  </si>
  <si>
    <t>2282 "Окремі заходи по реалізації державних (регіональних) програм, не віднесені до заходів розвитку</t>
  </si>
  <si>
    <t>2730 "Інші виплати населеню"</t>
  </si>
  <si>
    <t>2800 "Інші поточні видатки"</t>
  </si>
  <si>
    <t>3110 "Придбання облад і пре.дов.корис."</t>
  </si>
  <si>
    <t xml:space="preserve">Завідувач служби бухгалтерського обліку планування та звітності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</si>
</sst>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  <scheme val="minor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9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"/>
  <sheetViews>
    <sheetView tabSelected="1" topLeftCell="A58" workbookViewId="0">
      <selection activeCell="E10" sqref="E10"/>
    </sheetView>
  </sheetViews>
  <sheetFormatPr defaultRowHeight="14.4" x14ac:dyDescent="0.3"/>
  <cols>
    <col min="1" max="1" width="42.5546875" customWidth="1"/>
    <col min="2" max="13" width="12.88671875" customWidth="1"/>
  </cols>
  <sheetData>
    <row r="1" spans="1:13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3">
      <c r="A2" s="30"/>
      <c r="B2" s="31" t="s">
        <v>1</v>
      </c>
      <c r="C2" s="25"/>
      <c r="D2" s="25"/>
      <c r="E2" s="31" t="s">
        <v>2</v>
      </c>
      <c r="F2" s="25"/>
      <c r="G2" s="25"/>
      <c r="H2" s="25"/>
      <c r="I2" s="31" t="s">
        <v>3</v>
      </c>
      <c r="J2" s="25"/>
      <c r="K2" s="25"/>
      <c r="L2" s="31" t="s">
        <v>4</v>
      </c>
      <c r="M2" s="25"/>
    </row>
    <row r="3" spans="1:13" x14ac:dyDescent="0.3">
      <c r="A3" s="29"/>
      <c r="B3" s="27" t="s">
        <v>5</v>
      </c>
      <c r="C3" s="32" t="s">
        <v>6</v>
      </c>
      <c r="D3" s="32" t="s">
        <v>7</v>
      </c>
      <c r="E3" s="32" t="s">
        <v>8</v>
      </c>
      <c r="F3" s="27" t="s">
        <v>5</v>
      </c>
      <c r="G3" s="27" t="s">
        <v>6</v>
      </c>
      <c r="H3" s="27" t="s">
        <v>7</v>
      </c>
      <c r="I3" s="27" t="s">
        <v>5</v>
      </c>
      <c r="J3" s="27" t="s">
        <v>6</v>
      </c>
      <c r="K3" s="27" t="s">
        <v>7</v>
      </c>
      <c r="L3" s="24" t="s">
        <v>9</v>
      </c>
      <c r="M3" s="25"/>
    </row>
    <row r="4" spans="1:13" x14ac:dyDescent="0.3">
      <c r="A4" s="29"/>
      <c r="B4" s="25"/>
      <c r="C4" s="25"/>
      <c r="D4" s="25"/>
      <c r="E4" s="25"/>
      <c r="F4" s="25"/>
      <c r="G4" s="25"/>
      <c r="H4" s="25"/>
      <c r="I4" s="25"/>
      <c r="J4" s="25"/>
      <c r="K4" s="25"/>
      <c r="L4" s="3" t="s">
        <v>10</v>
      </c>
      <c r="M4" s="3" t="s">
        <v>11</v>
      </c>
    </row>
    <row r="5" spans="1:13" x14ac:dyDescent="0.3">
      <c r="A5" s="4" t="s">
        <v>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3"/>
    </row>
    <row r="6" spans="1:13" x14ac:dyDescent="0.3">
      <c r="A6" s="4" t="s">
        <v>13</v>
      </c>
      <c r="B6" s="5"/>
      <c r="C6" s="5"/>
      <c r="D6" s="5"/>
      <c r="E6" s="5">
        <v>105.43</v>
      </c>
      <c r="F6" s="5"/>
      <c r="G6" s="5"/>
      <c r="H6" s="6">
        <f>E6+E9+E10-G17+G45</f>
        <v>105.43000000000029</v>
      </c>
      <c r="I6" s="3"/>
      <c r="J6" s="3"/>
      <c r="K6" s="3"/>
      <c r="L6" s="5"/>
      <c r="M6" s="3"/>
    </row>
    <row r="7" spans="1:13" x14ac:dyDescent="0.3">
      <c r="A7" s="4" t="s">
        <v>14</v>
      </c>
      <c r="B7" s="5"/>
      <c r="C7" s="5"/>
      <c r="D7" s="5"/>
      <c r="E7" s="5">
        <v>3498.41</v>
      </c>
      <c r="F7" s="5"/>
      <c r="G7" s="5"/>
      <c r="H7" s="6">
        <f>E7+E8-G45</f>
        <v>11786.799999999996</v>
      </c>
      <c r="I7" s="3"/>
      <c r="J7" s="3"/>
      <c r="K7" s="3"/>
      <c r="L7" s="5"/>
      <c r="M7" s="3"/>
    </row>
    <row r="8" spans="1:13" x14ac:dyDescent="0.3">
      <c r="A8" s="4" t="s">
        <v>15</v>
      </c>
      <c r="B8" s="5"/>
      <c r="C8" s="5"/>
      <c r="D8" s="5"/>
      <c r="E8" s="5">
        <f>40635.9+8120</f>
        <v>48755.9</v>
      </c>
      <c r="F8" s="5"/>
      <c r="G8" s="5"/>
      <c r="H8" s="5"/>
      <c r="I8" s="3"/>
      <c r="J8" s="3"/>
      <c r="K8" s="3"/>
      <c r="L8" s="5"/>
      <c r="M8" s="3"/>
    </row>
    <row r="9" spans="1:13" x14ac:dyDescent="0.3">
      <c r="A9" s="4" t="s">
        <v>16</v>
      </c>
      <c r="B9" s="5"/>
      <c r="C9" s="5"/>
      <c r="D9" s="5"/>
      <c r="E9" s="5"/>
      <c r="F9" s="5"/>
      <c r="G9" s="5"/>
      <c r="H9" s="5"/>
      <c r="I9" s="3"/>
      <c r="J9" s="3"/>
      <c r="K9" s="3"/>
      <c r="L9" s="2"/>
      <c r="M9" s="2"/>
    </row>
    <row r="10" spans="1:13" x14ac:dyDescent="0.3">
      <c r="A10" s="4" t="s">
        <v>17</v>
      </c>
      <c r="B10" s="5"/>
      <c r="C10" s="5"/>
      <c r="D10" s="5"/>
      <c r="E10" s="5"/>
      <c r="F10" s="2"/>
      <c r="G10" s="2"/>
      <c r="H10" s="2"/>
      <c r="I10" s="2"/>
      <c r="J10" s="2"/>
      <c r="K10" s="2"/>
      <c r="L10" s="3"/>
      <c r="M10" s="3"/>
    </row>
    <row r="11" spans="1:13" x14ac:dyDescent="0.3">
      <c r="A11" s="4" t="s">
        <v>18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>
        <f t="shared" ref="M11" si="0">M12</f>
        <v>0</v>
      </c>
    </row>
    <row r="12" spans="1:13" x14ac:dyDescent="0.3">
      <c r="A12" s="4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f>L5+L11-L17</f>
        <v>0</v>
      </c>
      <c r="M12" s="5">
        <f>M17</f>
        <v>0</v>
      </c>
    </row>
    <row r="13" spans="1:13" x14ac:dyDescent="0.3">
      <c r="A13" s="7" t="s">
        <v>19</v>
      </c>
      <c r="B13" s="8">
        <f>B14+B17</f>
        <v>7220892.2400000002</v>
      </c>
      <c r="C13" s="8">
        <f t="shared" ref="C13:D13" si="1">C14+C17</f>
        <v>2000009.0100000002</v>
      </c>
      <c r="D13" s="8">
        <f t="shared" si="1"/>
        <v>5220883.2300000004</v>
      </c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3">
      <c r="A14" s="9" t="s">
        <v>20</v>
      </c>
      <c r="B14" s="10">
        <f>B15+B16</f>
        <v>28226</v>
      </c>
      <c r="C14" s="10">
        <f t="shared" ref="C14:D14" si="2">C15+C16</f>
        <v>12436.39</v>
      </c>
      <c r="D14" s="10">
        <f t="shared" si="2"/>
        <v>15789.61</v>
      </c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3">
      <c r="A15" s="1" t="s">
        <v>21</v>
      </c>
      <c r="B15" s="3">
        <v>23137</v>
      </c>
      <c r="C15" s="3">
        <v>10193.76</v>
      </c>
      <c r="D15" s="3">
        <f t="shared" ref="D15:D19" si="3">B15-C15</f>
        <v>12943.24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x14ac:dyDescent="0.3">
      <c r="A16" s="1" t="s">
        <v>22</v>
      </c>
      <c r="B16" s="3">
        <v>5089</v>
      </c>
      <c r="C16" s="3">
        <v>2242.63</v>
      </c>
      <c r="D16" s="3">
        <f t="shared" si="3"/>
        <v>2846.37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x14ac:dyDescent="0.3">
      <c r="A17" s="12" t="s">
        <v>23</v>
      </c>
      <c r="B17" s="13">
        <f>B18+B19+B20+B44+B45+B46+B65+B66+B67+B68+B69+B70+B71+B72+B73</f>
        <v>7192666.2400000002</v>
      </c>
      <c r="C17" s="13">
        <f>C18+C19+C20+C44+C45+C46+C65+C66+C67+C68+C69+C70+C71+C72+C73</f>
        <v>1987572.6200000003</v>
      </c>
      <c r="D17" s="13">
        <f t="shared" si="3"/>
        <v>5205093.62</v>
      </c>
      <c r="E17" s="13"/>
      <c r="F17" s="13">
        <f>F18+F19+F20+F44+F45+F46+F65+F66+F67+F68+F69+F70+F71+F72+F73</f>
        <v>508045</v>
      </c>
      <c r="G17" s="13">
        <f>G18+G19+G20+G44+G45+G46+G65+G66+G67+G68+G69+G70+G71+G72+G73</f>
        <v>40467.51</v>
      </c>
      <c r="H17" s="13">
        <f t="shared" ref="H17:H19" si="4">F17-G17</f>
        <v>467577.49</v>
      </c>
      <c r="I17" s="13">
        <v>0</v>
      </c>
      <c r="J17" s="13">
        <v>0</v>
      </c>
      <c r="K17" s="13">
        <v>0</v>
      </c>
      <c r="L17" s="13">
        <v>0</v>
      </c>
      <c r="M17" s="13">
        <f>M18+M19+M20+M45+M46+M73</f>
        <v>0</v>
      </c>
    </row>
    <row r="18" spans="1:13" x14ac:dyDescent="0.3">
      <c r="A18" s="14" t="s">
        <v>21</v>
      </c>
      <c r="B18" s="2">
        <f>4569329</f>
        <v>4569329</v>
      </c>
      <c r="C18" s="2">
        <v>1397779.84</v>
      </c>
      <c r="D18" s="2">
        <f t="shared" si="3"/>
        <v>3171549.16</v>
      </c>
      <c r="E18" s="2"/>
      <c r="F18" s="2">
        <v>0</v>
      </c>
      <c r="G18" s="2"/>
      <c r="H18" s="2">
        <f t="shared" si="4"/>
        <v>0</v>
      </c>
      <c r="I18" s="2"/>
      <c r="J18" s="2"/>
      <c r="K18" s="2">
        <v>0</v>
      </c>
      <c r="L18" s="2"/>
      <c r="M18" s="2"/>
    </row>
    <row r="19" spans="1:13" x14ac:dyDescent="0.3">
      <c r="A19" s="14" t="s">
        <v>22</v>
      </c>
      <c r="B19" s="2">
        <f>1005264</f>
        <v>1005264</v>
      </c>
      <c r="C19" s="2">
        <v>310865.40000000002</v>
      </c>
      <c r="D19" s="2">
        <f t="shared" si="3"/>
        <v>694398.6</v>
      </c>
      <c r="E19" s="2"/>
      <c r="F19" s="2">
        <v>0</v>
      </c>
      <c r="G19" s="2"/>
      <c r="H19" s="2">
        <f t="shared" si="4"/>
        <v>0</v>
      </c>
      <c r="I19" s="2"/>
      <c r="J19" s="2"/>
      <c r="K19" s="2">
        <v>0</v>
      </c>
      <c r="L19" s="2"/>
      <c r="M19" s="2"/>
    </row>
    <row r="20" spans="1:13" ht="28.2" x14ac:dyDescent="0.3">
      <c r="A20" s="14" t="s">
        <v>24</v>
      </c>
      <c r="B20" s="2">
        <f>SUM(B21:B23)</f>
        <v>36460</v>
      </c>
      <c r="C20" s="2">
        <f>SUM(C21:C23)</f>
        <v>11961.12</v>
      </c>
      <c r="D20" s="2">
        <f t="shared" ref="D20" si="5">SUM(D21:D23)</f>
        <v>24498.880000000001</v>
      </c>
      <c r="E20" s="2"/>
      <c r="F20" s="2">
        <f>SUM(F23:F43)</f>
        <v>0</v>
      </c>
      <c r="G20" s="2">
        <f>SUM(G23:G43)</f>
        <v>0</v>
      </c>
      <c r="H20" s="2">
        <f>SUM(H23:H43)</f>
        <v>0</v>
      </c>
      <c r="I20" s="2">
        <v>0</v>
      </c>
      <c r="J20" s="2">
        <v>0</v>
      </c>
      <c r="K20" s="2">
        <v>0</v>
      </c>
      <c r="L20" s="2">
        <v>0</v>
      </c>
      <c r="M20" s="2">
        <f>SUM(M23:M43)</f>
        <v>0</v>
      </c>
    </row>
    <row r="21" spans="1:13" x14ac:dyDescent="0.3">
      <c r="A21" s="14" t="s">
        <v>25</v>
      </c>
      <c r="B21" s="2">
        <v>8100</v>
      </c>
      <c r="C21" s="3">
        <v>8100</v>
      </c>
      <c r="D21" s="3">
        <f>B21-C21</f>
        <v>0</v>
      </c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3">
      <c r="A22" s="15" t="s">
        <v>26</v>
      </c>
      <c r="B22" s="3">
        <v>360</v>
      </c>
      <c r="C22" s="2"/>
      <c r="D22" s="3">
        <f>B22-C22</f>
        <v>360</v>
      </c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3">
      <c r="A23" s="14" t="s">
        <v>27</v>
      </c>
      <c r="B23" s="2">
        <f t="shared" ref="B23:D23" si="6">SUM(B24:B43)</f>
        <v>28000</v>
      </c>
      <c r="C23" s="2">
        <f t="shared" si="6"/>
        <v>3861.1200000000003</v>
      </c>
      <c r="D23" s="2">
        <f t="shared" si="6"/>
        <v>24138.880000000001</v>
      </c>
      <c r="E23" s="3"/>
      <c r="F23" s="3">
        <v>0</v>
      </c>
      <c r="G23" s="3"/>
      <c r="H23" s="3">
        <f t="shared" ref="H23:H27" si="7">F23-G23</f>
        <v>0</v>
      </c>
      <c r="I23" s="3"/>
      <c r="J23" s="3"/>
      <c r="K23" s="3">
        <v>0</v>
      </c>
      <c r="L23" s="3"/>
      <c r="M23" s="3"/>
    </row>
    <row r="24" spans="1:13" x14ac:dyDescent="0.3">
      <c r="A24" s="15" t="s">
        <v>28</v>
      </c>
      <c r="B24" s="3">
        <f>1350+9</f>
        <v>1359</v>
      </c>
      <c r="C24" s="2">
        <v>1359</v>
      </c>
      <c r="D24" s="3">
        <f t="shared" ref="D24:D45" si="8">B24-C24</f>
        <v>0</v>
      </c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15" t="s">
        <v>29</v>
      </c>
      <c r="B25" s="3">
        <f>880+160</f>
        <v>1040</v>
      </c>
      <c r="C25" s="3">
        <f>1039.68</f>
        <v>1039.68</v>
      </c>
      <c r="D25" s="3">
        <f t="shared" si="8"/>
        <v>0.31999999999993634</v>
      </c>
      <c r="E25" s="3"/>
      <c r="F25" s="3"/>
      <c r="G25" s="3"/>
      <c r="H25" s="3"/>
      <c r="I25" s="3"/>
      <c r="J25" s="3"/>
      <c r="K25" s="3"/>
      <c r="L25" s="3"/>
      <c r="M25" s="3"/>
    </row>
    <row r="26" spans="1:13" ht="27.6" x14ac:dyDescent="0.3">
      <c r="A26" s="15" t="s">
        <v>30</v>
      </c>
      <c r="B26" s="3">
        <f>3680-160-9</f>
        <v>3511</v>
      </c>
      <c r="C26" s="2">
        <v>771.6</v>
      </c>
      <c r="D26" s="3">
        <f t="shared" si="8"/>
        <v>2739.4</v>
      </c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15" t="s">
        <v>31</v>
      </c>
      <c r="B27" s="3">
        <v>1140</v>
      </c>
      <c r="C27" s="11"/>
      <c r="D27" s="3">
        <f t="shared" si="8"/>
        <v>1140</v>
      </c>
      <c r="E27" s="3"/>
      <c r="F27" s="3">
        <v>0</v>
      </c>
      <c r="G27" s="3"/>
      <c r="H27" s="3">
        <f t="shared" si="7"/>
        <v>0</v>
      </c>
      <c r="I27" s="3"/>
      <c r="J27" s="3"/>
      <c r="K27" s="3">
        <v>0</v>
      </c>
      <c r="L27" s="3"/>
      <c r="M27" s="3"/>
    </row>
    <row r="28" spans="1:13" ht="27.6" x14ac:dyDescent="0.3">
      <c r="A28" s="15" t="s">
        <v>32</v>
      </c>
      <c r="B28" s="3">
        <v>3000</v>
      </c>
      <c r="C28" s="11"/>
      <c r="D28" s="3">
        <f t="shared" si="8"/>
        <v>3000</v>
      </c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15" t="s">
        <v>33</v>
      </c>
      <c r="B29" s="3">
        <v>390</v>
      </c>
      <c r="C29" s="11"/>
      <c r="D29" s="3">
        <f t="shared" si="8"/>
        <v>390</v>
      </c>
      <c r="E29" s="3"/>
      <c r="F29" s="3"/>
      <c r="G29" s="3"/>
      <c r="H29" s="3"/>
      <c r="I29" s="3"/>
      <c r="J29" s="3"/>
      <c r="K29" s="3"/>
      <c r="L29" s="3"/>
      <c r="M29" s="3"/>
    </row>
    <row r="30" spans="1:13" ht="27.6" x14ac:dyDescent="0.3">
      <c r="A30" s="15" t="s">
        <v>34</v>
      </c>
      <c r="B30" s="3">
        <v>391</v>
      </c>
      <c r="C30" s="11">
        <f>267.48</f>
        <v>267.48</v>
      </c>
      <c r="D30" s="3">
        <f t="shared" si="8"/>
        <v>123.51999999999998</v>
      </c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3">
      <c r="A31" s="15" t="s">
        <v>35</v>
      </c>
      <c r="B31" s="3">
        <v>1024</v>
      </c>
      <c r="C31" s="11">
        <v>423.36</v>
      </c>
      <c r="D31" s="3">
        <f t="shared" si="8"/>
        <v>600.64</v>
      </c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3">
      <c r="A32" s="15" t="s">
        <v>36</v>
      </c>
      <c r="B32" s="3">
        <v>660</v>
      </c>
      <c r="C32" s="11"/>
      <c r="D32" s="3">
        <f t="shared" si="8"/>
        <v>660</v>
      </c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">
      <c r="A33" s="15" t="s">
        <v>37</v>
      </c>
      <c r="B33" s="3">
        <v>346</v>
      </c>
      <c r="C33" s="11"/>
      <c r="D33" s="3">
        <f t="shared" si="8"/>
        <v>346</v>
      </c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15" t="s">
        <v>38</v>
      </c>
      <c r="B34" s="3">
        <v>432</v>
      </c>
      <c r="C34" s="11"/>
      <c r="D34" s="3">
        <f t="shared" si="8"/>
        <v>432</v>
      </c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15" t="s">
        <v>39</v>
      </c>
      <c r="B35" s="3">
        <v>350</v>
      </c>
      <c r="C35" s="11"/>
      <c r="D35" s="3">
        <f t="shared" si="8"/>
        <v>350</v>
      </c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15" t="s">
        <v>40</v>
      </c>
      <c r="B36" s="16">
        <v>200</v>
      </c>
      <c r="C36" s="11"/>
      <c r="D36" s="3">
        <f t="shared" si="8"/>
        <v>200</v>
      </c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3">
      <c r="A37" s="17" t="s">
        <v>41</v>
      </c>
      <c r="B37" s="3">
        <v>1500</v>
      </c>
      <c r="C37" s="11"/>
      <c r="D37" s="3">
        <f t="shared" si="8"/>
        <v>1500</v>
      </c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3">
      <c r="A38" s="15" t="s">
        <v>42</v>
      </c>
      <c r="B38" s="3">
        <v>5250</v>
      </c>
      <c r="C38" s="11"/>
      <c r="D38" s="3">
        <f t="shared" si="8"/>
        <v>5250</v>
      </c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3">
      <c r="A39" s="15" t="s">
        <v>43</v>
      </c>
      <c r="B39" s="3">
        <v>330</v>
      </c>
      <c r="C39" s="11"/>
      <c r="D39" s="3">
        <f t="shared" si="8"/>
        <v>330</v>
      </c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3">
      <c r="A40" s="15" t="s">
        <v>44</v>
      </c>
      <c r="B40" s="3">
        <v>660</v>
      </c>
      <c r="C40" s="11"/>
      <c r="D40" s="3">
        <f t="shared" si="8"/>
        <v>660</v>
      </c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3">
      <c r="A41" s="15" t="s">
        <v>45</v>
      </c>
      <c r="B41" s="3">
        <v>3000</v>
      </c>
      <c r="C41" s="11"/>
      <c r="D41" s="3">
        <f t="shared" si="8"/>
        <v>3000</v>
      </c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3">
      <c r="A42" s="15" t="s">
        <v>46</v>
      </c>
      <c r="B42" s="3">
        <v>1617</v>
      </c>
      <c r="C42" s="11"/>
      <c r="D42" s="3">
        <f t="shared" si="8"/>
        <v>1617</v>
      </c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">
      <c r="A43" s="15" t="s">
        <v>47</v>
      </c>
      <c r="B43" s="3">
        <v>1800</v>
      </c>
      <c r="C43" s="11"/>
      <c r="D43" s="3">
        <f t="shared" si="8"/>
        <v>1800</v>
      </c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14" t="s">
        <v>48</v>
      </c>
      <c r="B44" s="2">
        <v>560</v>
      </c>
      <c r="C44" s="3"/>
      <c r="D44" s="2">
        <f t="shared" si="8"/>
        <v>560</v>
      </c>
      <c r="E44" s="3"/>
      <c r="F44" s="2">
        <v>0</v>
      </c>
      <c r="G44" s="2"/>
      <c r="H44" s="2">
        <f t="shared" ref="H44:H45" si="9">F44-G44</f>
        <v>0</v>
      </c>
      <c r="I44" s="3"/>
      <c r="J44" s="3"/>
      <c r="K44" s="3">
        <v>0</v>
      </c>
      <c r="L44" s="2"/>
      <c r="M44" s="3"/>
    </row>
    <row r="45" spans="1:13" x14ac:dyDescent="0.3">
      <c r="A45" s="14" t="s">
        <v>49</v>
      </c>
      <c r="B45" s="2">
        <v>602378</v>
      </c>
      <c r="C45" s="2">
        <v>89894</v>
      </c>
      <c r="D45" s="2">
        <f t="shared" si="8"/>
        <v>512484</v>
      </c>
      <c r="E45" s="2"/>
      <c r="F45" s="2">
        <v>508045</v>
      </c>
      <c r="G45" s="2">
        <v>40467.51</v>
      </c>
      <c r="H45" s="2">
        <f t="shared" si="9"/>
        <v>467577.49</v>
      </c>
      <c r="I45" s="2">
        <f>SUM(I46:I64)</f>
        <v>0</v>
      </c>
      <c r="J45" s="2">
        <f>SUM(J46:J64)</f>
        <v>0</v>
      </c>
      <c r="K45" s="2">
        <f>SUM(K46:K64)</f>
        <v>0</v>
      </c>
      <c r="L45" s="2"/>
      <c r="M45" s="2">
        <v>0</v>
      </c>
    </row>
    <row r="46" spans="1:13" ht="28.2" x14ac:dyDescent="0.3">
      <c r="A46" s="14" t="s">
        <v>50</v>
      </c>
      <c r="B46" s="2">
        <f t="shared" ref="B46:D46" si="10">SUM(B47:B64)</f>
        <v>101500</v>
      </c>
      <c r="C46" s="2">
        <f t="shared" si="10"/>
        <v>11965.119999999999</v>
      </c>
      <c r="D46" s="2">
        <f t="shared" si="10"/>
        <v>89534.88</v>
      </c>
      <c r="E46" s="2"/>
      <c r="F46" s="2">
        <f>SUM(F47:F64)</f>
        <v>0</v>
      </c>
      <c r="G46" s="2">
        <f>SUM(G47:G64)</f>
        <v>0</v>
      </c>
      <c r="H46" s="2">
        <f>SUM(H47:H64)</f>
        <v>0</v>
      </c>
      <c r="I46" s="3"/>
      <c r="J46" s="3"/>
      <c r="K46" s="3">
        <v>0</v>
      </c>
      <c r="L46" s="3"/>
      <c r="M46" s="3"/>
    </row>
    <row r="47" spans="1:13" x14ac:dyDescent="0.3">
      <c r="A47" s="18" t="s">
        <v>51</v>
      </c>
      <c r="B47" s="19">
        <v>5760</v>
      </c>
      <c r="C47" s="11">
        <f>480+480+480+480</f>
        <v>1920</v>
      </c>
      <c r="D47" s="3">
        <f t="shared" ref="D47:D72" si="11">B47-C47</f>
        <v>3840</v>
      </c>
      <c r="E47" s="3"/>
      <c r="F47" s="3">
        <v>0</v>
      </c>
      <c r="G47" s="11"/>
      <c r="H47" s="3">
        <f t="shared" ref="H47:H49" si="12">F47-G47</f>
        <v>0</v>
      </c>
      <c r="I47" s="3"/>
      <c r="J47" s="3"/>
      <c r="K47" s="3">
        <v>0</v>
      </c>
      <c r="L47" s="3"/>
      <c r="M47" s="3"/>
    </row>
    <row r="48" spans="1:13" ht="42" x14ac:dyDescent="0.3">
      <c r="A48" s="20" t="s">
        <v>52</v>
      </c>
      <c r="B48" s="19">
        <v>800</v>
      </c>
      <c r="C48" s="11">
        <v>800</v>
      </c>
      <c r="D48" s="3">
        <f t="shared" si="11"/>
        <v>0</v>
      </c>
      <c r="E48" s="3"/>
      <c r="F48" s="3"/>
      <c r="G48" s="11"/>
      <c r="H48" s="3"/>
      <c r="I48" s="3"/>
      <c r="J48" s="3"/>
      <c r="K48" s="3"/>
      <c r="L48" s="3"/>
      <c r="M48" s="3"/>
    </row>
    <row r="49" spans="1:13" x14ac:dyDescent="0.3">
      <c r="A49" s="21" t="s">
        <v>53</v>
      </c>
      <c r="B49" s="3">
        <v>3200</v>
      </c>
      <c r="C49" s="11">
        <f>319.56+319.56</f>
        <v>639.12</v>
      </c>
      <c r="D49" s="3">
        <f t="shared" si="11"/>
        <v>2560.88</v>
      </c>
      <c r="E49" s="3"/>
      <c r="F49" s="3">
        <v>0</v>
      </c>
      <c r="G49" s="11"/>
      <c r="H49" s="3">
        <f t="shared" si="12"/>
        <v>0</v>
      </c>
      <c r="I49" s="3"/>
      <c r="J49" s="3"/>
      <c r="K49" s="3">
        <v>0</v>
      </c>
      <c r="L49" s="3"/>
      <c r="M49" s="3"/>
    </row>
    <row r="50" spans="1:13" x14ac:dyDescent="0.3">
      <c r="A50" s="21" t="s">
        <v>54</v>
      </c>
      <c r="B50" s="3">
        <v>1440</v>
      </c>
      <c r="C50" s="11">
        <f>120+120+120+120</f>
        <v>480</v>
      </c>
      <c r="D50" s="3">
        <f t="shared" si="11"/>
        <v>960</v>
      </c>
      <c r="E50" s="3"/>
      <c r="F50" s="3"/>
      <c r="G50" s="11"/>
      <c r="H50" s="3"/>
      <c r="I50" s="3"/>
      <c r="J50" s="3"/>
      <c r="K50" s="3"/>
      <c r="L50" s="3"/>
      <c r="M50" s="3"/>
    </row>
    <row r="51" spans="1:13" x14ac:dyDescent="0.3">
      <c r="A51" s="18" t="s">
        <v>55</v>
      </c>
      <c r="B51" s="3">
        <v>2000</v>
      </c>
      <c r="C51" s="11"/>
      <c r="D51" s="3">
        <f t="shared" si="11"/>
        <v>2000</v>
      </c>
      <c r="E51" s="3"/>
      <c r="F51" s="3"/>
      <c r="G51" s="11"/>
      <c r="H51" s="3"/>
      <c r="I51" s="3"/>
      <c r="J51" s="3"/>
      <c r="K51" s="3"/>
      <c r="L51" s="3"/>
      <c r="M51" s="3"/>
    </row>
    <row r="52" spans="1:13" x14ac:dyDescent="0.3">
      <c r="A52" s="18" t="s">
        <v>56</v>
      </c>
      <c r="B52" s="3">
        <v>1000</v>
      </c>
      <c r="C52" s="11"/>
      <c r="D52" s="3">
        <f t="shared" si="11"/>
        <v>1000</v>
      </c>
      <c r="E52" s="3"/>
      <c r="F52" s="3"/>
      <c r="G52" s="11"/>
      <c r="H52" s="3"/>
      <c r="I52" s="3"/>
      <c r="J52" s="3"/>
      <c r="K52" s="3"/>
      <c r="L52" s="3"/>
      <c r="M52" s="3"/>
    </row>
    <row r="53" spans="1:13" x14ac:dyDescent="0.3">
      <c r="A53" s="18" t="s">
        <v>57</v>
      </c>
      <c r="B53" s="3">
        <v>3000</v>
      </c>
      <c r="C53" s="11"/>
      <c r="D53" s="3">
        <f t="shared" si="11"/>
        <v>3000</v>
      </c>
      <c r="E53" s="3"/>
      <c r="F53" s="3"/>
      <c r="G53" s="11"/>
      <c r="H53" s="3"/>
      <c r="I53" s="3"/>
      <c r="J53" s="3"/>
      <c r="K53" s="3"/>
      <c r="L53" s="3"/>
      <c r="M53" s="3"/>
    </row>
    <row r="54" spans="1:13" x14ac:dyDescent="0.3">
      <c r="A54" s="18" t="s">
        <v>58</v>
      </c>
      <c r="B54" s="19">
        <v>900</v>
      </c>
      <c r="C54" s="11"/>
      <c r="D54" s="3">
        <f t="shared" si="11"/>
        <v>900</v>
      </c>
      <c r="E54" s="3"/>
      <c r="F54" s="3"/>
      <c r="G54" s="11"/>
      <c r="H54" s="3"/>
      <c r="I54" s="3"/>
      <c r="J54" s="3"/>
      <c r="K54" s="3"/>
      <c r="L54" s="3"/>
      <c r="M54" s="3"/>
    </row>
    <row r="55" spans="1:13" x14ac:dyDescent="0.3">
      <c r="A55" s="21" t="s">
        <v>59</v>
      </c>
      <c r="B55" s="3">
        <v>0</v>
      </c>
      <c r="C55" s="11"/>
      <c r="D55" s="3">
        <f t="shared" si="11"/>
        <v>0</v>
      </c>
      <c r="E55" s="3"/>
      <c r="F55" s="3"/>
      <c r="G55" s="11"/>
      <c r="H55" s="3"/>
      <c r="I55" s="3"/>
      <c r="J55" s="3"/>
      <c r="K55" s="3"/>
      <c r="L55" s="3"/>
      <c r="M55" s="3"/>
    </row>
    <row r="56" spans="1:13" x14ac:dyDescent="0.3">
      <c r="A56" s="21" t="s">
        <v>60</v>
      </c>
      <c r="B56" s="3">
        <v>1800</v>
      </c>
      <c r="C56" s="11"/>
      <c r="D56" s="3">
        <f t="shared" si="11"/>
        <v>1800</v>
      </c>
      <c r="E56" s="3"/>
      <c r="F56" s="3"/>
      <c r="G56" s="11"/>
      <c r="H56" s="3"/>
      <c r="I56" s="3"/>
      <c r="J56" s="3"/>
      <c r="K56" s="3"/>
      <c r="L56" s="3"/>
      <c r="M56" s="3"/>
    </row>
    <row r="57" spans="1:13" x14ac:dyDescent="0.3">
      <c r="A57" s="21" t="s">
        <v>61</v>
      </c>
      <c r="B57" s="3">
        <v>3000</v>
      </c>
      <c r="C57" s="11"/>
      <c r="D57" s="3">
        <f t="shared" si="11"/>
        <v>3000</v>
      </c>
      <c r="E57" s="3"/>
      <c r="F57" s="3"/>
      <c r="G57" s="11"/>
      <c r="H57" s="3"/>
      <c r="I57" s="3"/>
      <c r="J57" s="3"/>
      <c r="K57" s="3"/>
      <c r="L57" s="3"/>
      <c r="M57" s="3"/>
    </row>
    <row r="58" spans="1:13" ht="28.2" x14ac:dyDescent="0.3">
      <c r="A58" s="21" t="s">
        <v>62</v>
      </c>
      <c r="B58" s="3">
        <v>7000</v>
      </c>
      <c r="C58" s="11"/>
      <c r="D58" s="3">
        <f t="shared" si="11"/>
        <v>7000</v>
      </c>
      <c r="E58" s="3"/>
      <c r="F58" s="3"/>
      <c r="G58" s="11"/>
      <c r="H58" s="3"/>
      <c r="I58" s="3"/>
      <c r="J58" s="3"/>
      <c r="K58" s="3"/>
      <c r="L58" s="3"/>
      <c r="M58" s="3"/>
    </row>
    <row r="59" spans="1:13" x14ac:dyDescent="0.3">
      <c r="A59" s="21" t="s">
        <v>63</v>
      </c>
      <c r="B59" s="3">
        <v>44000</v>
      </c>
      <c r="C59" s="11">
        <f>2500+2500+2000</f>
        <v>7000</v>
      </c>
      <c r="D59" s="3">
        <f t="shared" si="11"/>
        <v>37000</v>
      </c>
      <c r="E59" s="3"/>
      <c r="F59" s="3"/>
      <c r="G59" s="11"/>
      <c r="H59" s="3"/>
      <c r="I59" s="3"/>
      <c r="J59" s="3"/>
      <c r="K59" s="3"/>
      <c r="L59" s="3"/>
      <c r="M59" s="3"/>
    </row>
    <row r="60" spans="1:13" ht="28.2" x14ac:dyDescent="0.3">
      <c r="A60" s="21" t="s">
        <v>64</v>
      </c>
      <c r="B60" s="3">
        <v>7800</v>
      </c>
      <c r="C60" s="11">
        <f>232+232+232+232</f>
        <v>928</v>
      </c>
      <c r="D60" s="3">
        <f t="shared" si="11"/>
        <v>6872</v>
      </c>
      <c r="E60" s="3"/>
      <c r="F60" s="3"/>
      <c r="G60" s="11"/>
      <c r="H60" s="3"/>
      <c r="I60" s="3"/>
      <c r="J60" s="3"/>
      <c r="K60" s="3"/>
      <c r="L60" s="3"/>
      <c r="M60" s="3"/>
    </row>
    <row r="61" spans="1:13" ht="28.2" x14ac:dyDescent="0.3">
      <c r="A61" s="21" t="s">
        <v>65</v>
      </c>
      <c r="B61" s="3">
        <v>1300</v>
      </c>
      <c r="C61" s="11">
        <f>99+99</f>
        <v>198</v>
      </c>
      <c r="D61" s="3">
        <f t="shared" si="11"/>
        <v>1102</v>
      </c>
      <c r="E61" s="3"/>
      <c r="F61" s="3"/>
      <c r="G61" s="11"/>
      <c r="H61" s="3"/>
      <c r="I61" s="3"/>
      <c r="J61" s="3"/>
      <c r="K61" s="3"/>
      <c r="L61" s="3"/>
      <c r="M61" s="3"/>
    </row>
    <row r="62" spans="1:13" ht="28.2" x14ac:dyDescent="0.3">
      <c r="A62" s="21" t="s">
        <v>66</v>
      </c>
      <c r="B62" s="3">
        <v>2500</v>
      </c>
      <c r="C62" s="11"/>
      <c r="D62" s="3">
        <f t="shared" si="11"/>
        <v>2500</v>
      </c>
      <c r="E62" s="3"/>
      <c r="F62" s="3"/>
      <c r="G62" s="11"/>
      <c r="H62" s="3"/>
      <c r="I62" s="3"/>
      <c r="J62" s="3"/>
      <c r="K62" s="3"/>
      <c r="L62" s="3"/>
      <c r="M62" s="3"/>
    </row>
    <row r="63" spans="1:13" x14ac:dyDescent="0.3">
      <c r="A63" s="21" t="s">
        <v>67</v>
      </c>
      <c r="B63" s="3">
        <v>2000</v>
      </c>
      <c r="C63" s="11"/>
      <c r="D63" s="3">
        <f t="shared" si="11"/>
        <v>2000</v>
      </c>
      <c r="E63" s="3"/>
      <c r="F63" s="3"/>
      <c r="G63" s="11"/>
      <c r="H63" s="3"/>
      <c r="I63" s="3"/>
      <c r="J63" s="3"/>
      <c r="K63" s="3"/>
      <c r="L63" s="3"/>
      <c r="M63" s="3"/>
    </row>
    <row r="64" spans="1:13" x14ac:dyDescent="0.3">
      <c r="A64" s="21" t="s">
        <v>68</v>
      </c>
      <c r="B64" s="3">
        <v>14000</v>
      </c>
      <c r="C64" s="11"/>
      <c r="D64" s="3">
        <f t="shared" si="11"/>
        <v>14000</v>
      </c>
      <c r="E64" s="3"/>
      <c r="F64" s="3"/>
      <c r="G64" s="11"/>
      <c r="H64" s="3"/>
      <c r="I64" s="3"/>
      <c r="J64" s="3"/>
      <c r="K64" s="3"/>
      <c r="L64" s="3"/>
      <c r="M64" s="3"/>
    </row>
    <row r="65" spans="1:13" x14ac:dyDescent="0.3">
      <c r="A65" s="14" t="s">
        <v>69</v>
      </c>
      <c r="B65" s="2">
        <v>0</v>
      </c>
      <c r="C65" s="2"/>
      <c r="D65" s="2">
        <f t="shared" si="11"/>
        <v>0</v>
      </c>
      <c r="E65" s="2"/>
      <c r="F65" s="2">
        <v>0</v>
      </c>
      <c r="G65" s="2"/>
      <c r="H65" s="2">
        <f t="shared" ref="H65:H73" si="13">F65-G65</f>
        <v>0</v>
      </c>
      <c r="I65" s="3"/>
      <c r="J65" s="3"/>
      <c r="K65" s="3">
        <v>0</v>
      </c>
      <c r="L65" s="3"/>
      <c r="M65" s="3"/>
    </row>
    <row r="66" spans="1:13" x14ac:dyDescent="0.3">
      <c r="A66" s="14" t="s">
        <v>70</v>
      </c>
      <c r="B66" s="2">
        <v>0</v>
      </c>
      <c r="C66" s="2"/>
      <c r="D66" s="2">
        <f t="shared" si="11"/>
        <v>0</v>
      </c>
      <c r="E66" s="2"/>
      <c r="F66" s="2">
        <v>0</v>
      </c>
      <c r="G66" s="2"/>
      <c r="H66" s="2">
        <f t="shared" si="13"/>
        <v>0</v>
      </c>
      <c r="I66" s="3"/>
      <c r="J66" s="3"/>
      <c r="K66" s="3">
        <v>0</v>
      </c>
      <c r="L66" s="3"/>
      <c r="M66" s="3"/>
    </row>
    <row r="67" spans="1:13" x14ac:dyDescent="0.3">
      <c r="A67" s="14" t="s">
        <v>71</v>
      </c>
      <c r="B67" s="2">
        <v>7440</v>
      </c>
      <c r="C67" s="2">
        <f>996.26+273.13</f>
        <v>1269.3899999999999</v>
      </c>
      <c r="D67" s="2">
        <f t="shared" si="11"/>
        <v>6170.6100000000006</v>
      </c>
      <c r="E67" s="2"/>
      <c r="F67" s="2">
        <v>0</v>
      </c>
      <c r="G67" s="2"/>
      <c r="H67" s="2">
        <f t="shared" si="13"/>
        <v>0</v>
      </c>
      <c r="I67" s="3"/>
      <c r="J67" s="3"/>
      <c r="K67" s="3">
        <v>0</v>
      </c>
      <c r="L67" s="3"/>
      <c r="M67" s="3"/>
    </row>
    <row r="68" spans="1:13" x14ac:dyDescent="0.3">
      <c r="A68" s="14" t="s">
        <v>72</v>
      </c>
      <c r="B68" s="2">
        <v>416593</v>
      </c>
      <c r="C68" s="2">
        <f>109446+6107.28+46440.69</f>
        <v>161993.97</v>
      </c>
      <c r="D68" s="2">
        <f t="shared" si="11"/>
        <v>254599.03</v>
      </c>
      <c r="E68" s="2"/>
      <c r="F68" s="2">
        <v>0</v>
      </c>
      <c r="G68" s="3"/>
      <c r="H68" s="2">
        <f t="shared" si="13"/>
        <v>0</v>
      </c>
      <c r="I68" s="3"/>
      <c r="J68" s="3"/>
      <c r="K68" s="3">
        <v>0</v>
      </c>
      <c r="L68" s="3"/>
      <c r="M68" s="3"/>
    </row>
    <row r="69" spans="1:13" x14ac:dyDescent="0.3">
      <c r="A69" s="14" t="s">
        <v>73</v>
      </c>
      <c r="B69" s="2">
        <v>449642.23999999999</v>
      </c>
      <c r="C69" s="2">
        <f>762.52+381.26</f>
        <v>1143.78</v>
      </c>
      <c r="D69" s="2">
        <f t="shared" si="11"/>
        <v>448498.45999999996</v>
      </c>
      <c r="E69" s="2"/>
      <c r="F69" s="2"/>
      <c r="G69" s="3"/>
      <c r="H69" s="2">
        <f t="shared" si="13"/>
        <v>0</v>
      </c>
      <c r="I69" s="3"/>
      <c r="J69" s="3"/>
      <c r="K69" s="3"/>
      <c r="L69" s="3"/>
      <c r="M69" s="3"/>
    </row>
    <row r="70" spans="1:13" ht="42" x14ac:dyDescent="0.3">
      <c r="A70" s="14" t="s">
        <v>74</v>
      </c>
      <c r="B70" s="2">
        <v>3500</v>
      </c>
      <c r="C70" s="2">
        <f>700</f>
        <v>700</v>
      </c>
      <c r="D70" s="2">
        <f t="shared" si="11"/>
        <v>2800</v>
      </c>
      <c r="E70" s="2"/>
      <c r="F70" s="2">
        <v>0</v>
      </c>
      <c r="G70" s="3"/>
      <c r="H70" s="2">
        <f t="shared" si="13"/>
        <v>0</v>
      </c>
      <c r="I70" s="3"/>
      <c r="J70" s="3"/>
      <c r="K70" s="3">
        <v>0</v>
      </c>
      <c r="L70" s="3"/>
      <c r="M70" s="3"/>
    </row>
    <row r="71" spans="1:13" x14ac:dyDescent="0.3">
      <c r="A71" s="14" t="s">
        <v>75</v>
      </c>
      <c r="B71" s="2">
        <v>0</v>
      </c>
      <c r="C71" s="2"/>
      <c r="D71" s="2">
        <f t="shared" si="11"/>
        <v>0</v>
      </c>
      <c r="E71" s="2"/>
      <c r="F71" s="2">
        <v>0</v>
      </c>
      <c r="G71" s="3"/>
      <c r="H71" s="2">
        <f t="shared" si="13"/>
        <v>0</v>
      </c>
      <c r="I71" s="3"/>
      <c r="J71" s="3"/>
      <c r="K71" s="3"/>
      <c r="L71" s="3"/>
      <c r="M71" s="3"/>
    </row>
    <row r="72" spans="1:13" x14ac:dyDescent="0.3">
      <c r="A72" s="14" t="s">
        <v>76</v>
      </c>
      <c r="B72" s="2">
        <v>0</v>
      </c>
      <c r="C72" s="2"/>
      <c r="D72" s="2">
        <f t="shared" si="11"/>
        <v>0</v>
      </c>
      <c r="E72" s="2"/>
      <c r="F72" s="2">
        <v>0</v>
      </c>
      <c r="G72" s="3"/>
      <c r="H72" s="2">
        <f t="shared" si="13"/>
        <v>0</v>
      </c>
      <c r="I72" s="2"/>
      <c r="J72" s="2"/>
      <c r="K72" s="2">
        <v>0</v>
      </c>
      <c r="L72" s="3"/>
      <c r="M72" s="3"/>
    </row>
    <row r="73" spans="1:13" x14ac:dyDescent="0.3">
      <c r="A73" s="14" t="s">
        <v>77</v>
      </c>
      <c r="B73" s="2">
        <v>0</v>
      </c>
      <c r="C73" s="2"/>
      <c r="D73" s="2">
        <v>0</v>
      </c>
      <c r="E73" s="2"/>
      <c r="F73" s="2">
        <v>0</v>
      </c>
      <c r="G73" s="3"/>
      <c r="H73" s="2">
        <f t="shared" si="13"/>
        <v>0</v>
      </c>
      <c r="I73" s="2"/>
      <c r="J73" s="2"/>
      <c r="K73" s="2">
        <v>0</v>
      </c>
      <c r="L73" s="2"/>
      <c r="M73" s="2"/>
    </row>
    <row r="74" spans="1:13" x14ac:dyDescent="0.3">
      <c r="A74" s="1"/>
      <c r="B74" s="26" t="s">
        <v>78</v>
      </c>
      <c r="C74" s="26"/>
      <c r="D74" s="26"/>
      <c r="E74" s="26"/>
      <c r="F74" s="26"/>
      <c r="G74" s="26"/>
      <c r="H74" s="26"/>
      <c r="I74" s="26"/>
      <c r="J74" s="22"/>
      <c r="K74" s="3"/>
      <c r="L74" s="3"/>
      <c r="M74" s="3"/>
    </row>
    <row r="75" spans="1:13" x14ac:dyDescent="0.3">
      <c r="A75" s="23"/>
    </row>
  </sheetData>
  <mergeCells count="18">
    <mergeCell ref="A1:M1"/>
    <mergeCell ref="A2:A4"/>
    <mergeCell ref="B2:D2"/>
    <mergeCell ref="E2:H2"/>
    <mergeCell ref="I2:K2"/>
    <mergeCell ref="L2:M2"/>
    <mergeCell ref="B3:B4"/>
    <mergeCell ref="C3:C4"/>
    <mergeCell ref="D3:D4"/>
    <mergeCell ref="E3:E4"/>
    <mergeCell ref="L3:M3"/>
    <mergeCell ref="B74:I7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Ya Blondinko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2026-06-04T05:06:11Z</dcterms:created>
  <dcterms:modified xsi:type="dcterms:W3CDTF">2026-06-04T07:23:17Z</dcterms:modified>
</cp:coreProperties>
</file>